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Guinée-Bissau\2021\"/>
    </mc:Choice>
  </mc:AlternateContent>
  <xr:revisionPtr revIDLastSave="0" documentId="13_ncr:1_{766892BE-2BB7-40E4-8991-5814346A5143}" xr6:coauthVersionLast="47" xr6:coauthVersionMax="47" xr10:uidLastSave="{00000000-0000-0000-0000-000000000000}"/>
  <bookViews>
    <workbookView xWindow="-120" yWindow="-120" windowWidth="20730" windowHeight="11160" xr2:uid="{C94AC730-BB27-4D2B-A30F-3869DA117764}"/>
  </bookViews>
  <sheets>
    <sheet name="Stats Mac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H72" i="1"/>
  <c r="H71" i="1"/>
  <c r="H68" i="1"/>
  <c r="H45" i="1"/>
  <c r="H26" i="1"/>
  <c r="H22" i="1"/>
  <c r="H17" i="1"/>
  <c r="F10" i="1"/>
  <c r="G10" i="1"/>
  <c r="H10" i="1"/>
  <c r="B10" i="1"/>
  <c r="C10" i="1"/>
  <c r="D10" i="1"/>
  <c r="E10" i="1"/>
  <c r="G50" i="1"/>
  <c r="G73" i="1"/>
  <c r="G30" i="1"/>
  <c r="G32" i="1" s="1"/>
  <c r="G33" i="1"/>
  <c r="G26" i="1"/>
  <c r="G19" i="1"/>
  <c r="G22" i="1"/>
  <c r="F21" i="1"/>
  <c r="G17" i="1"/>
  <c r="C13" i="1"/>
  <c r="D13" i="1"/>
  <c r="E13" i="1"/>
  <c r="F13" i="1"/>
  <c r="G13" i="1"/>
  <c r="H13" i="1"/>
  <c r="B13" i="1"/>
  <c r="C69" i="1" l="1"/>
  <c r="D69" i="1"/>
  <c r="E69" i="1"/>
  <c r="F69" i="1"/>
  <c r="G69" i="1"/>
  <c r="B69" i="1"/>
  <c r="C63" i="1"/>
  <c r="D63" i="1"/>
  <c r="E63" i="1"/>
  <c r="F63" i="1"/>
  <c r="G63" i="1"/>
  <c r="H63" i="1"/>
  <c r="C64" i="1"/>
  <c r="D64" i="1"/>
  <c r="E64" i="1"/>
  <c r="F64" i="1"/>
  <c r="G64" i="1"/>
  <c r="H64" i="1"/>
  <c r="C65" i="1"/>
  <c r="D65" i="1"/>
  <c r="E65" i="1"/>
  <c r="F65" i="1"/>
  <c r="G65" i="1"/>
  <c r="H65" i="1"/>
  <c r="B64" i="1"/>
  <c r="B65" i="1"/>
  <c r="B63" i="1"/>
  <c r="C55" i="1"/>
  <c r="C58" i="1" s="1"/>
  <c r="D55" i="1"/>
  <c r="E55" i="1"/>
  <c r="E58" i="1" s="1"/>
  <c r="F55" i="1"/>
  <c r="G55" i="1"/>
  <c r="G58" i="1" s="1"/>
  <c r="H55" i="1"/>
  <c r="B55" i="1"/>
  <c r="B58" i="1" s="1"/>
  <c r="C51" i="1"/>
  <c r="C54" i="1" s="1"/>
  <c r="D51" i="1"/>
  <c r="D54" i="1" s="1"/>
  <c r="E51" i="1"/>
  <c r="E54" i="1" s="1"/>
  <c r="F51" i="1"/>
  <c r="F52" i="1" s="1"/>
  <c r="H51" i="1"/>
  <c r="H54" i="1" s="1"/>
  <c r="B51" i="1"/>
  <c r="B52" i="1" s="1"/>
  <c r="C50" i="1"/>
  <c r="D50" i="1"/>
  <c r="E50" i="1"/>
  <c r="F50" i="1"/>
  <c r="H50" i="1"/>
  <c r="B50" i="1"/>
  <c r="C45" i="1"/>
  <c r="C48" i="1" s="1"/>
  <c r="D45" i="1"/>
  <c r="D46" i="1" s="1"/>
  <c r="D49" i="1" s="1"/>
  <c r="E45" i="1"/>
  <c r="E48" i="1" s="1"/>
  <c r="F45" i="1"/>
  <c r="F46" i="1" s="1"/>
  <c r="F49" i="1" s="1"/>
  <c r="G45" i="1"/>
  <c r="G48" i="1" s="1"/>
  <c r="H46" i="1"/>
  <c r="H49" i="1" s="1"/>
  <c r="B45" i="1"/>
  <c r="B48" i="1" s="1"/>
  <c r="D35" i="1"/>
  <c r="E35" i="1"/>
  <c r="F35" i="1"/>
  <c r="G35" i="1"/>
  <c r="H35" i="1"/>
  <c r="D36" i="1"/>
  <c r="E36" i="1"/>
  <c r="F36" i="1"/>
  <c r="G36" i="1"/>
  <c r="H36" i="1"/>
  <c r="D38" i="1"/>
  <c r="E38" i="1"/>
  <c r="F38" i="1"/>
  <c r="G38" i="1"/>
  <c r="H38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C35" i="1"/>
  <c r="C36" i="1"/>
  <c r="C38" i="1"/>
  <c r="C40" i="1"/>
  <c r="C41" i="1"/>
  <c r="C42" i="1"/>
  <c r="B36" i="1"/>
  <c r="B38" i="1"/>
  <c r="B40" i="1"/>
  <c r="B41" i="1"/>
  <c r="B42" i="1"/>
  <c r="B35" i="1"/>
  <c r="C29" i="1"/>
  <c r="C33" i="1" s="1"/>
  <c r="C43" i="1" s="1"/>
  <c r="D29" i="1"/>
  <c r="D33" i="1" s="1"/>
  <c r="D43" i="1" s="1"/>
  <c r="E29" i="1"/>
  <c r="E39" i="1" s="1"/>
  <c r="F29" i="1"/>
  <c r="F33" i="1" s="1"/>
  <c r="F43" i="1" s="1"/>
  <c r="G39" i="1"/>
  <c r="H29" i="1"/>
  <c r="H33" i="1" s="1"/>
  <c r="H43" i="1" s="1"/>
  <c r="B29" i="1"/>
  <c r="B39" i="1" s="1"/>
  <c r="C27" i="1"/>
  <c r="C37" i="1" s="1"/>
  <c r="D27" i="1"/>
  <c r="D37" i="1" s="1"/>
  <c r="E27" i="1"/>
  <c r="E37" i="1" s="1"/>
  <c r="F27" i="1"/>
  <c r="F37" i="1" s="1"/>
  <c r="G27" i="1"/>
  <c r="G37" i="1" s="1"/>
  <c r="H27" i="1"/>
  <c r="H37" i="1" s="1"/>
  <c r="B27" i="1"/>
  <c r="B37" i="1" s="1"/>
  <c r="C21" i="1"/>
  <c r="D21" i="1"/>
  <c r="E21" i="1"/>
  <c r="B21" i="1"/>
  <c r="C19" i="1"/>
  <c r="D19" i="1"/>
  <c r="E19" i="1"/>
  <c r="F19" i="1"/>
  <c r="H19" i="1"/>
  <c r="B19" i="1"/>
  <c r="C11" i="1"/>
  <c r="D11" i="1"/>
  <c r="E11" i="1"/>
  <c r="F11" i="1"/>
  <c r="B11" i="1"/>
  <c r="D8" i="1"/>
  <c r="E8" i="1"/>
  <c r="F8" i="1"/>
  <c r="G8" i="1"/>
  <c r="H8" i="1"/>
  <c r="C8" i="1"/>
  <c r="B46" i="1" l="1"/>
  <c r="B49" i="1" s="1"/>
  <c r="E46" i="1"/>
  <c r="E49" i="1" s="1"/>
  <c r="H52" i="1"/>
  <c r="D52" i="1"/>
  <c r="F54" i="1"/>
  <c r="G56" i="1"/>
  <c r="C56" i="1"/>
  <c r="B33" i="1"/>
  <c r="B43" i="1" s="1"/>
  <c r="G46" i="1"/>
  <c r="G49" i="1" s="1"/>
  <c r="C46" i="1"/>
  <c r="C49" i="1" s="1"/>
  <c r="H56" i="1"/>
  <c r="H58" i="1"/>
  <c r="F56" i="1"/>
  <c r="F58" i="1"/>
  <c r="D56" i="1"/>
  <c r="D58" i="1"/>
  <c r="B56" i="1"/>
  <c r="E56" i="1"/>
  <c r="F48" i="1"/>
  <c r="D48" i="1"/>
  <c r="B54" i="1"/>
  <c r="E52" i="1"/>
  <c r="C52" i="1"/>
  <c r="H39" i="1"/>
  <c r="G43" i="1"/>
  <c r="G71" i="1" s="1"/>
  <c r="F39" i="1"/>
  <c r="E33" i="1"/>
  <c r="E43" i="1" s="1"/>
  <c r="D39" i="1"/>
  <c r="C39" i="1"/>
  <c r="G72" i="1"/>
  <c r="G51" i="1"/>
  <c r="G54" i="1" s="1"/>
  <c r="G52" i="1" l="1"/>
</calcChain>
</file>

<file path=xl/sharedStrings.xml><?xml version="1.0" encoding="utf-8"?>
<sst xmlns="http://schemas.openxmlformats.org/spreadsheetml/2006/main" count="80" uniqueCount="65">
  <si>
    <t>TABLEAU DE SYNTHESE DES INDICATEURS MACROECONOMIQUES</t>
  </si>
  <si>
    <t xml:space="preserve">   Variation du PIB nominal (%)</t>
  </si>
  <si>
    <t xml:space="preserve">   Variation du PIB réel (%)</t>
  </si>
  <si>
    <t xml:space="preserve">   Variation du déflateur du PIB (%)</t>
  </si>
  <si>
    <t xml:space="preserve">   Inflation (%)</t>
  </si>
  <si>
    <t xml:space="preserve">   PIB par habitant (FCFA)</t>
  </si>
  <si>
    <t xml:space="preserve">   PIB par habitant (US$)</t>
  </si>
  <si>
    <t>Secteur extérieur (en milliards de FCFA)</t>
  </si>
  <si>
    <t xml:space="preserve">   Exportation FOB</t>
  </si>
  <si>
    <t xml:space="preserve">      dont exportations de noix de cajou</t>
  </si>
  <si>
    <t xml:space="preserve">   Importations FOB</t>
  </si>
  <si>
    <t xml:space="preserve">   Solde de la balance commerciale</t>
  </si>
  <si>
    <t xml:space="preserve">   Solde de la balance des paiements</t>
  </si>
  <si>
    <t xml:space="preserve">   Solde du compte courant</t>
  </si>
  <si>
    <t xml:space="preserve">   Solde du compte courant % PIB</t>
  </si>
  <si>
    <t xml:space="preserve">   Avoirs extérieurs (en mois d'importations)</t>
  </si>
  <si>
    <t xml:space="preserve">   Recettes budgétaires</t>
  </si>
  <si>
    <t xml:space="preserve">   Dons</t>
  </si>
  <si>
    <t xml:space="preserve">   Dépenses budgétaires</t>
  </si>
  <si>
    <t xml:space="preserve">     dont recettes fiscales</t>
  </si>
  <si>
    <t xml:space="preserve">     dont recettes non-fiscales</t>
  </si>
  <si>
    <t xml:space="preserve">     dont dépenses courantes</t>
  </si>
  <si>
    <t xml:space="preserve">     dont dépenses d'équipements sur ressources budgétaires</t>
  </si>
  <si>
    <t xml:space="preserve">     dont dépenses d'équipements sur ressources extérieures</t>
  </si>
  <si>
    <t>Finances publiques (en milliards de FCFA)</t>
  </si>
  <si>
    <t>Finances publiques (% PIB)</t>
  </si>
  <si>
    <t>Dette publique</t>
  </si>
  <si>
    <t xml:space="preserve">   Dette publique % PIB</t>
  </si>
  <si>
    <t xml:space="preserve">     dont dette intérieure % PIB</t>
  </si>
  <si>
    <t xml:space="preserve">     dont dette extérieure % PIB</t>
  </si>
  <si>
    <t xml:space="preserve">   Dette publique (en milliards FCFA)</t>
  </si>
  <si>
    <t xml:space="preserve">     dont dette intérieure (en milliards FCFA)</t>
  </si>
  <si>
    <t xml:space="preserve">     dont dette extérieure (en milliards FCFA)</t>
  </si>
  <si>
    <t xml:space="preserve">  Intérêts dus (en milliards de FCFA)</t>
  </si>
  <si>
    <t xml:space="preserve">  Intérêts dus % PIB</t>
  </si>
  <si>
    <t xml:space="preserve">  Intérêts dus % recettes budgétaires</t>
  </si>
  <si>
    <t xml:space="preserve">  Intérêts dus % exportations</t>
  </si>
  <si>
    <t xml:space="preserve">  Service de la dette extérieure (en milliards de FCFA)</t>
  </si>
  <si>
    <t xml:space="preserve">  Service de la dette extérieure % PIB</t>
  </si>
  <si>
    <t xml:space="preserve">  Service de la dette extérieure % recettes budgétaires</t>
  </si>
  <si>
    <t xml:space="preserve">  Service de la dette extérieure % exportations</t>
  </si>
  <si>
    <t>Situation monétaire</t>
  </si>
  <si>
    <t xml:space="preserve">   Masse monétaire (en milliards de FCFA)</t>
  </si>
  <si>
    <t xml:space="preserve">   Avoirs extérieurs nets (en milliards de FCFA)</t>
  </si>
  <si>
    <t xml:space="preserve">   Masse monétaire % PIB</t>
  </si>
  <si>
    <t xml:space="preserve">   Avoirs extérieurs nets % PIB</t>
  </si>
  <si>
    <t xml:space="preserve">   Crédits à l'économie % PIB</t>
  </si>
  <si>
    <t>Investissement (en % PIB)</t>
  </si>
  <si>
    <t xml:space="preserve">   Investissement privé</t>
  </si>
  <si>
    <t xml:space="preserve">   Investissement public</t>
  </si>
  <si>
    <t>Convergence</t>
  </si>
  <si>
    <t xml:space="preserve">   Solde budgétaire % PIB</t>
  </si>
  <si>
    <t xml:space="preserve">   Masse salariale publique / Recettes fiscales</t>
  </si>
  <si>
    <t xml:space="preserve">   Inflation %</t>
  </si>
  <si>
    <t xml:space="preserve">   Solde budgétaire</t>
  </si>
  <si>
    <t>GUINEE-BISSAU</t>
  </si>
  <si>
    <t xml:space="preserve">   Crédit intérieur (en milliards de FCFA)</t>
  </si>
  <si>
    <t xml:space="preserve">   Investissement total</t>
  </si>
  <si>
    <t xml:space="preserve">   PIB (en milliards de FCFA)</t>
  </si>
  <si>
    <t>Production</t>
  </si>
  <si>
    <t xml:space="preserve">   Population (millions)</t>
  </si>
  <si>
    <t>INDICATEURS</t>
  </si>
  <si>
    <t>Réel</t>
  </si>
  <si>
    <t xml:space="preserve">   Taux de pression fiscale %</t>
  </si>
  <si>
    <t>Prévu (est.)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</si>
</sst>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2" fillId="3" borderId="1" xfId="0" applyFont="1" applyFill="1" applyBorder="1"/>
    <xf numFmtId="0" fontId="3" fillId="4" borderId="2" xfId="0" applyFont="1" applyFill="1" applyBorder="1"/>
    <xf numFmtId="164" fontId="3" fillId="4" borderId="2" xfId="0" applyNumberFormat="1" applyFont="1" applyFill="1" applyBorder="1"/>
    <xf numFmtId="0" fontId="0" fillId="2" borderId="2" xfId="0" applyFont="1" applyFill="1" applyBorder="1"/>
    <xf numFmtId="164" fontId="0" fillId="2" borderId="2" xfId="0" applyNumberFormat="1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165" fontId="0" fillId="2" borderId="2" xfId="1" applyNumberFormat="1" applyFont="1" applyFill="1" applyBorder="1"/>
    <xf numFmtId="1" fontId="0" fillId="2" borderId="2" xfId="0" applyNumberFormat="1" applyFill="1" applyBorder="1"/>
    <xf numFmtId="0" fontId="0" fillId="2" borderId="3" xfId="0" applyFill="1" applyBorder="1"/>
    <xf numFmtId="0" fontId="2" fillId="5" borderId="4" xfId="0" applyFont="1" applyFill="1" applyBorder="1"/>
    <xf numFmtId="0" fontId="5" fillId="5" borderId="4" xfId="0" applyFont="1" applyFill="1" applyBorder="1" applyAlignment="1">
      <alignment horizontal="right"/>
    </xf>
    <xf numFmtId="164" fontId="0" fillId="5" borderId="2" xfId="0" applyNumberFormat="1" applyFont="1" applyFill="1" applyBorder="1"/>
    <xf numFmtId="164" fontId="0" fillId="5" borderId="2" xfId="0" applyNumberFormat="1" applyFill="1" applyBorder="1"/>
    <xf numFmtId="165" fontId="0" fillId="5" borderId="2" xfId="1" applyNumberFormat="1" applyFont="1" applyFill="1" applyBorder="1"/>
    <xf numFmtId="1" fontId="0" fillId="5" borderId="2" xfId="0" applyNumberFormat="1" applyFill="1" applyBorder="1"/>
    <xf numFmtId="0" fontId="0" fillId="5" borderId="2" xfId="0" applyFill="1" applyBorder="1"/>
    <xf numFmtId="0" fontId="0" fillId="5" borderId="3" xfId="0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1498-A466-44CC-BFCA-28325BE83852}">
  <dimension ref="A1:H76"/>
  <sheetViews>
    <sheetView tabSelected="1" workbookViewId="0">
      <selection activeCell="J3" sqref="J3"/>
    </sheetView>
  </sheetViews>
  <sheetFormatPr baseColWidth="10" defaultRowHeight="15" x14ac:dyDescent="0.25"/>
  <cols>
    <col min="1" max="1" width="67.140625" style="1" customWidth="1"/>
    <col min="2" max="8" width="12.85546875" style="1" customWidth="1"/>
    <col min="9" max="16384" width="11.42578125" style="1"/>
  </cols>
  <sheetData>
    <row r="1" spans="1:8" x14ac:dyDescent="0.25">
      <c r="A1" s="2" t="s">
        <v>0</v>
      </c>
    </row>
    <row r="2" spans="1:8" x14ac:dyDescent="0.25">
      <c r="A2" s="4" t="s">
        <v>55</v>
      </c>
    </row>
    <row r="3" spans="1:8" ht="15.75" thickBot="1" x14ac:dyDescent="0.3">
      <c r="A3" s="4"/>
    </row>
    <row r="4" spans="1:8" s="2" customFormat="1" ht="15.75" thickTop="1" x14ac:dyDescent="0.25">
      <c r="A4" s="5" t="s">
        <v>61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5">
        <v>2021</v>
      </c>
    </row>
    <row r="5" spans="1:8" s="2" customFormat="1" x14ac:dyDescent="0.25">
      <c r="A5" s="15"/>
      <c r="B5" s="16" t="s">
        <v>62</v>
      </c>
      <c r="C5" s="16" t="s">
        <v>62</v>
      </c>
      <c r="D5" s="16" t="s">
        <v>62</v>
      </c>
      <c r="E5" s="16" t="s">
        <v>62</v>
      </c>
      <c r="F5" s="16" t="s">
        <v>62</v>
      </c>
      <c r="G5" s="16" t="s">
        <v>62</v>
      </c>
      <c r="H5" s="16" t="s">
        <v>64</v>
      </c>
    </row>
    <row r="6" spans="1:8" s="2" customFormat="1" x14ac:dyDescent="0.25">
      <c r="A6" s="6" t="s">
        <v>59</v>
      </c>
      <c r="B6" s="7"/>
      <c r="C6" s="7"/>
      <c r="D6" s="7"/>
      <c r="E6" s="7"/>
      <c r="F6" s="7"/>
      <c r="G6" s="7"/>
      <c r="H6" s="7"/>
    </row>
    <row r="7" spans="1:8" s="3" customFormat="1" x14ac:dyDescent="0.25">
      <c r="A7" s="8" t="s">
        <v>58</v>
      </c>
      <c r="B7" s="9">
        <v>681.3</v>
      </c>
      <c r="C7" s="9">
        <v>737.84</v>
      </c>
      <c r="D7" s="9">
        <v>853.55</v>
      </c>
      <c r="E7" s="9">
        <v>832.09</v>
      </c>
      <c r="F7" s="9">
        <v>860.38</v>
      </c>
      <c r="G7" s="9">
        <v>824.1</v>
      </c>
      <c r="H7" s="17">
        <v>878.85530000000006</v>
      </c>
    </row>
    <row r="8" spans="1:8" x14ac:dyDescent="0.25">
      <c r="A8" s="10" t="s">
        <v>1</v>
      </c>
      <c r="B8" s="11">
        <v>21.5</v>
      </c>
      <c r="C8" s="11">
        <f>(C7/B7-1)*100</f>
        <v>8.2988404520769166</v>
      </c>
      <c r="D8" s="11">
        <f t="shared" ref="D8:H8" si="0">(D7/C7-1)*100</f>
        <v>15.682261736961923</v>
      </c>
      <c r="E8" s="11">
        <f t="shared" si="0"/>
        <v>-2.5142053775408457</v>
      </c>
      <c r="F8" s="11">
        <f t="shared" si="0"/>
        <v>3.3998726099340182</v>
      </c>
      <c r="G8" s="11">
        <f t="shared" si="0"/>
        <v>-4.2167414398289083</v>
      </c>
      <c r="H8" s="18">
        <f t="shared" si="0"/>
        <v>6.6442543380657693</v>
      </c>
    </row>
    <row r="9" spans="1:8" x14ac:dyDescent="0.25">
      <c r="A9" s="10" t="s">
        <v>2</v>
      </c>
      <c r="B9" s="11">
        <v>6.1</v>
      </c>
      <c r="C9" s="11">
        <v>5.4</v>
      </c>
      <c r="D9" s="11">
        <v>4.7</v>
      </c>
      <c r="E9" s="11">
        <v>3.4</v>
      </c>
      <c r="F9" s="11">
        <v>4.5</v>
      </c>
      <c r="G9" s="11">
        <v>-2.4</v>
      </c>
      <c r="H9" s="18">
        <v>2.5</v>
      </c>
    </row>
    <row r="10" spans="1:8" x14ac:dyDescent="0.25">
      <c r="A10" s="10" t="s">
        <v>3</v>
      </c>
      <c r="B10" s="11">
        <f t="shared" ref="B10:D10" si="1">B8-B9</f>
        <v>15.4</v>
      </c>
      <c r="C10" s="11">
        <f t="shared" si="1"/>
        <v>2.8988404520769162</v>
      </c>
      <c r="D10" s="11">
        <f t="shared" si="1"/>
        <v>10.982261736961924</v>
      </c>
      <c r="E10" s="11">
        <f>E8-E9</f>
        <v>-5.9142053775408456</v>
      </c>
      <c r="F10" s="11">
        <f t="shared" ref="F10" si="2">F8-F9</f>
        <v>-1.1001273900659818</v>
      </c>
      <c r="G10" s="11">
        <f t="shared" ref="G10" si="3">G8-G9</f>
        <v>-1.8167414398289083</v>
      </c>
      <c r="H10" s="18">
        <f t="shared" ref="H10" si="4">H8-H9</f>
        <v>4.1442543380657693</v>
      </c>
    </row>
    <row r="11" spans="1:8" x14ac:dyDescent="0.25">
      <c r="A11" s="10" t="s">
        <v>4</v>
      </c>
      <c r="B11" s="11">
        <f>B72</f>
        <v>1.5</v>
      </c>
      <c r="C11" s="11">
        <f t="shared" ref="C11:F11" si="5">C72</f>
        <v>1.5</v>
      </c>
      <c r="D11" s="11">
        <f t="shared" si="5"/>
        <v>1.1000000000000001</v>
      </c>
      <c r="E11" s="11">
        <f t="shared" si="5"/>
        <v>1.4</v>
      </c>
      <c r="F11" s="11">
        <f t="shared" si="5"/>
        <v>0.2</v>
      </c>
      <c r="G11" s="11">
        <v>1.5</v>
      </c>
      <c r="H11" s="18">
        <v>2.2000000000000002</v>
      </c>
    </row>
    <row r="12" spans="1:8" x14ac:dyDescent="0.25">
      <c r="A12" s="10" t="s">
        <v>60</v>
      </c>
      <c r="B12" s="11">
        <v>1.6513561335046174</v>
      </c>
      <c r="C12" s="11">
        <v>1.6876988565533741</v>
      </c>
      <c r="D12" s="11">
        <v>1.7248208089915795</v>
      </c>
      <c r="E12" s="11">
        <v>1.7627680939589354</v>
      </c>
      <c r="F12" s="11">
        <v>1.9</v>
      </c>
      <c r="G12" s="11">
        <v>1.9</v>
      </c>
      <c r="H12" s="18">
        <v>2</v>
      </c>
    </row>
    <row r="13" spans="1:8" x14ac:dyDescent="0.25">
      <c r="A13" s="10" t="s">
        <v>5</v>
      </c>
      <c r="B13" s="12">
        <f>B7*1000/B12</f>
        <v>412570</v>
      </c>
      <c r="C13" s="12">
        <f t="shared" ref="C13:H13" si="6">C7*1000/C12</f>
        <v>437187</v>
      </c>
      <c r="D13" s="12">
        <f t="shared" si="6"/>
        <v>494863</v>
      </c>
      <c r="E13" s="12">
        <f t="shared" si="6"/>
        <v>472036</v>
      </c>
      <c r="F13" s="12">
        <f t="shared" si="6"/>
        <v>452831.57894736843</v>
      </c>
      <c r="G13" s="12">
        <f t="shared" si="6"/>
        <v>433736.8421052632</v>
      </c>
      <c r="H13" s="19">
        <f t="shared" si="6"/>
        <v>439427.65</v>
      </c>
    </row>
    <row r="14" spans="1:8" x14ac:dyDescent="0.25">
      <c r="A14" s="10" t="s">
        <v>6</v>
      </c>
      <c r="B14" s="13">
        <v>694</v>
      </c>
      <c r="C14" s="13">
        <v>738</v>
      </c>
      <c r="D14" s="13">
        <v>852</v>
      </c>
      <c r="E14" s="13">
        <v>849</v>
      </c>
      <c r="F14" s="13">
        <v>815</v>
      </c>
      <c r="G14" s="13">
        <v>726.8</v>
      </c>
      <c r="H14" s="20">
        <v>789.3</v>
      </c>
    </row>
    <row r="15" spans="1:8" s="2" customFormat="1" x14ac:dyDescent="0.25">
      <c r="A15" s="6" t="s">
        <v>7</v>
      </c>
      <c r="B15" s="7"/>
      <c r="C15" s="7"/>
      <c r="D15" s="7"/>
      <c r="E15" s="7"/>
      <c r="F15" s="7"/>
      <c r="G15" s="7"/>
      <c r="H15" s="7"/>
    </row>
    <row r="16" spans="1:8" x14ac:dyDescent="0.25">
      <c r="A16" s="10" t="s">
        <v>8</v>
      </c>
      <c r="B16" s="11">
        <v>149.19999999999999</v>
      </c>
      <c r="C16" s="11">
        <v>164</v>
      </c>
      <c r="D16" s="11">
        <v>197.5</v>
      </c>
      <c r="E16" s="11">
        <v>188.6</v>
      </c>
      <c r="F16" s="11">
        <v>142.4</v>
      </c>
      <c r="G16" s="11">
        <v>118.56363</v>
      </c>
      <c r="H16" s="18">
        <v>134.2079</v>
      </c>
    </row>
    <row r="17" spans="1:8" x14ac:dyDescent="0.25">
      <c r="A17" s="10" t="s">
        <v>9</v>
      </c>
      <c r="B17" s="11">
        <v>133.30000000000001</v>
      </c>
      <c r="C17" s="11">
        <v>159.5</v>
      </c>
      <c r="D17" s="11">
        <v>189.1</v>
      </c>
      <c r="E17" s="11">
        <v>135.1</v>
      </c>
      <c r="F17" s="11">
        <v>135.19999999999999</v>
      </c>
      <c r="G17" s="11">
        <f>G16*0.95</f>
        <v>112.6354485</v>
      </c>
      <c r="H17" s="18">
        <f>0.94*H16</f>
        <v>126.15542599999999</v>
      </c>
    </row>
    <row r="18" spans="1:8" x14ac:dyDescent="0.25">
      <c r="A18" s="10" t="s">
        <v>10</v>
      </c>
      <c r="B18" s="11">
        <v>122.4</v>
      </c>
      <c r="C18" s="11">
        <v>136.5</v>
      </c>
      <c r="D18" s="11">
        <v>169.2</v>
      </c>
      <c r="E18" s="11">
        <v>162.9</v>
      </c>
      <c r="F18" s="11">
        <v>209.1</v>
      </c>
      <c r="G18" s="11">
        <v>241.03933000000001</v>
      </c>
      <c r="H18" s="18">
        <v>251.38</v>
      </c>
    </row>
    <row r="19" spans="1:8" x14ac:dyDescent="0.25">
      <c r="A19" s="10" t="s">
        <v>11</v>
      </c>
      <c r="B19" s="11">
        <f>B16-B18</f>
        <v>26.799999999999983</v>
      </c>
      <c r="C19" s="11">
        <f t="shared" ref="C19:H19" si="7">C16-C18</f>
        <v>27.5</v>
      </c>
      <c r="D19" s="11">
        <f t="shared" si="7"/>
        <v>28.300000000000011</v>
      </c>
      <c r="E19" s="11">
        <f t="shared" si="7"/>
        <v>25.699999999999989</v>
      </c>
      <c r="F19" s="11">
        <f t="shared" si="7"/>
        <v>-66.699999999999989</v>
      </c>
      <c r="G19" s="11">
        <f>G16-G18</f>
        <v>-122.4757</v>
      </c>
      <c r="H19" s="18">
        <f t="shared" si="7"/>
        <v>-117.1721</v>
      </c>
    </row>
    <row r="20" spans="1:8" x14ac:dyDescent="0.25">
      <c r="A20" s="10" t="s">
        <v>12</v>
      </c>
      <c r="B20" s="11">
        <v>35.700000000000003</v>
      </c>
      <c r="C20" s="11">
        <v>34.1</v>
      </c>
      <c r="D20" s="11">
        <v>18.5</v>
      </c>
      <c r="E20" s="11">
        <v>8.9</v>
      </c>
      <c r="F20" s="11">
        <v>-15.2</v>
      </c>
      <c r="G20" s="11">
        <v>-68.264489756199893</v>
      </c>
      <c r="H20" s="18">
        <v>-131.76</v>
      </c>
    </row>
    <row r="21" spans="1:8" x14ac:dyDescent="0.25">
      <c r="A21" s="10" t="s">
        <v>13</v>
      </c>
      <c r="B21" s="11">
        <f>B7*B22/100</f>
        <v>23.906816999999997</v>
      </c>
      <c r="C21" s="11">
        <f t="shared" ref="C21:E21" si="8">C7*C22/100</f>
        <v>22.422957600000004</v>
      </c>
      <c r="D21" s="11">
        <f t="shared" si="8"/>
        <v>2.4752949999999996</v>
      </c>
      <c r="E21" s="11">
        <f t="shared" si="8"/>
        <v>-30.870538999999997</v>
      </c>
      <c r="F21" s="11">
        <f>F7*F22/100</f>
        <v>-34.415199999999999</v>
      </c>
      <c r="G21" s="11">
        <v>-68.32204834789988</v>
      </c>
      <c r="H21" s="18">
        <v>-70.381799999999998</v>
      </c>
    </row>
    <row r="22" spans="1:8" x14ac:dyDescent="0.25">
      <c r="A22" s="10" t="s">
        <v>14</v>
      </c>
      <c r="B22" s="11">
        <v>3.5089999999999999</v>
      </c>
      <c r="C22" s="11">
        <v>3.0390000000000001</v>
      </c>
      <c r="D22" s="11">
        <v>0.28999999999999998</v>
      </c>
      <c r="E22" s="11">
        <v>-3.71</v>
      </c>
      <c r="F22" s="11">
        <v>-4</v>
      </c>
      <c r="G22" s="11">
        <f>G21*100/G7</f>
        <v>-8.2905045926343739</v>
      </c>
      <c r="H22" s="18">
        <f>H21*100/H7</f>
        <v>-8.0083490422143431</v>
      </c>
    </row>
    <row r="23" spans="1:8" x14ac:dyDescent="0.25">
      <c r="A23" s="10" t="s">
        <v>15</v>
      </c>
      <c r="B23" s="11">
        <v>11</v>
      </c>
      <c r="C23" s="11">
        <v>9.4</v>
      </c>
      <c r="D23" s="11">
        <v>9.6999999999999993</v>
      </c>
      <c r="E23" s="11">
        <v>9.8000000000000007</v>
      </c>
      <c r="F23" s="11">
        <v>8.1999999999999993</v>
      </c>
      <c r="G23" s="11">
        <v>12.9</v>
      </c>
      <c r="H23" s="18">
        <v>15.2</v>
      </c>
    </row>
    <row r="24" spans="1:8" s="2" customFormat="1" x14ac:dyDescent="0.25">
      <c r="A24" s="6" t="s">
        <v>24</v>
      </c>
      <c r="B24" s="7"/>
      <c r="C24" s="7"/>
      <c r="D24" s="7"/>
      <c r="E24" s="7"/>
      <c r="F24" s="7"/>
      <c r="G24" s="7"/>
      <c r="H24" s="7"/>
    </row>
    <row r="25" spans="1:8" x14ac:dyDescent="0.25">
      <c r="A25" s="10" t="s">
        <v>16</v>
      </c>
      <c r="B25" s="11">
        <v>84.8</v>
      </c>
      <c r="C25" s="11">
        <v>84.6</v>
      </c>
      <c r="D25" s="11">
        <v>100.8</v>
      </c>
      <c r="E25" s="11">
        <v>98.3</v>
      </c>
      <c r="F25" s="11">
        <v>105.6</v>
      </c>
      <c r="G25" s="11">
        <v>134.69999999999899</v>
      </c>
      <c r="H25" s="18">
        <v>162</v>
      </c>
    </row>
    <row r="26" spans="1:8" x14ac:dyDescent="0.25">
      <c r="A26" s="10" t="s">
        <v>19</v>
      </c>
      <c r="B26" s="11">
        <v>61.9</v>
      </c>
      <c r="C26" s="11">
        <v>63.5</v>
      </c>
      <c r="D26" s="11">
        <v>81.3</v>
      </c>
      <c r="E26" s="11">
        <v>77.599999999999994</v>
      </c>
      <c r="F26" s="11">
        <v>79.099999999999994</v>
      </c>
      <c r="G26" s="11">
        <f>75%*G25</f>
        <v>101.02499999999924</v>
      </c>
      <c r="H26" s="18">
        <f>75%*H25</f>
        <v>121.5</v>
      </c>
    </row>
    <row r="27" spans="1:8" x14ac:dyDescent="0.25">
      <c r="A27" s="10" t="s">
        <v>20</v>
      </c>
      <c r="B27" s="11">
        <f>B25-B26</f>
        <v>22.9</v>
      </c>
      <c r="C27" s="11">
        <f t="shared" ref="C27:H27" si="9">C25-C26</f>
        <v>21.099999999999994</v>
      </c>
      <c r="D27" s="11">
        <f t="shared" si="9"/>
        <v>19.5</v>
      </c>
      <c r="E27" s="11">
        <f t="shared" si="9"/>
        <v>20.700000000000003</v>
      </c>
      <c r="F27" s="11">
        <f t="shared" si="9"/>
        <v>26.5</v>
      </c>
      <c r="G27" s="11">
        <f t="shared" si="9"/>
        <v>33.674999999999756</v>
      </c>
      <c r="H27" s="18">
        <f t="shared" si="9"/>
        <v>40.5</v>
      </c>
    </row>
    <row r="28" spans="1:8" x14ac:dyDescent="0.25">
      <c r="A28" s="10" t="s">
        <v>17</v>
      </c>
      <c r="B28" s="11">
        <v>40</v>
      </c>
      <c r="C28" s="11">
        <v>27.6</v>
      </c>
      <c r="D28" s="11">
        <v>42.8</v>
      </c>
      <c r="E28" s="11">
        <v>30.3</v>
      </c>
      <c r="F28" s="11">
        <v>24.5</v>
      </c>
      <c r="G28" s="11">
        <v>0</v>
      </c>
      <c r="H28" s="18">
        <v>0</v>
      </c>
    </row>
    <row r="29" spans="1:8" x14ac:dyDescent="0.25">
      <c r="A29" s="10" t="s">
        <v>18</v>
      </c>
      <c r="B29" s="11">
        <f>SUM(B30:B32)</f>
        <v>-141.1</v>
      </c>
      <c r="C29" s="11">
        <f t="shared" ref="C29:H29" si="10">SUM(C30:C32)</f>
        <v>-142.4</v>
      </c>
      <c r="D29" s="11">
        <f t="shared" si="10"/>
        <v>-155.30000000000001</v>
      </c>
      <c r="E29" s="11">
        <f t="shared" si="10"/>
        <v>-164.3</v>
      </c>
      <c r="F29" s="11">
        <f t="shared" si="10"/>
        <v>-161.79999999999998</v>
      </c>
      <c r="G29" s="11">
        <v>-212.9</v>
      </c>
      <c r="H29" s="18">
        <f t="shared" si="10"/>
        <v>-206</v>
      </c>
    </row>
    <row r="30" spans="1:8" x14ac:dyDescent="0.25">
      <c r="A30" s="10" t="s">
        <v>21</v>
      </c>
      <c r="B30" s="11">
        <v>-92.7</v>
      </c>
      <c r="C30" s="11">
        <v>-99.9</v>
      </c>
      <c r="D30" s="11">
        <v>-100.4</v>
      </c>
      <c r="E30" s="11">
        <v>-105.4</v>
      </c>
      <c r="F30" s="11">
        <v>-123.6</v>
      </c>
      <c r="G30" s="11">
        <f>77%*G29</f>
        <v>-163.93300000000002</v>
      </c>
      <c r="H30" s="18">
        <v>-140</v>
      </c>
    </row>
    <row r="31" spans="1:8" x14ac:dyDescent="0.25">
      <c r="A31" s="10" t="s">
        <v>22</v>
      </c>
      <c r="B31" s="11">
        <v>-4.0999999999999996</v>
      </c>
      <c r="C31" s="11">
        <v>-1.6</v>
      </c>
      <c r="D31" s="11">
        <v>-2.2000000000000002</v>
      </c>
      <c r="E31" s="11">
        <v>-2.1</v>
      </c>
      <c r="F31" s="11">
        <v>-1.8</v>
      </c>
      <c r="G31" s="11">
        <v>-8</v>
      </c>
      <c r="H31" s="18">
        <v>-12</v>
      </c>
    </row>
    <row r="32" spans="1:8" x14ac:dyDescent="0.25">
      <c r="A32" s="10" t="s">
        <v>23</v>
      </c>
      <c r="B32" s="11">
        <v>-44.3</v>
      </c>
      <c r="C32" s="11">
        <v>-40.9</v>
      </c>
      <c r="D32" s="11">
        <v>-52.7</v>
      </c>
      <c r="E32" s="11">
        <v>-56.8</v>
      </c>
      <c r="F32" s="11">
        <v>-36.4</v>
      </c>
      <c r="G32" s="11">
        <f>G29-G30-G31</f>
        <v>-40.966999999999985</v>
      </c>
      <c r="H32" s="18">
        <v>-54</v>
      </c>
    </row>
    <row r="33" spans="1:8" x14ac:dyDescent="0.25">
      <c r="A33" s="10" t="s">
        <v>54</v>
      </c>
      <c r="B33" s="11">
        <f>B25+B28+B29</f>
        <v>-16.299999999999997</v>
      </c>
      <c r="C33" s="11">
        <f t="shared" ref="C33:H33" si="11">C25+C28+C29</f>
        <v>-30.200000000000017</v>
      </c>
      <c r="D33" s="11">
        <f t="shared" si="11"/>
        <v>-11.700000000000017</v>
      </c>
      <c r="E33" s="11">
        <f t="shared" si="11"/>
        <v>-35.700000000000017</v>
      </c>
      <c r="F33" s="11">
        <f t="shared" si="11"/>
        <v>-31.699999999999989</v>
      </c>
      <c r="G33" s="11">
        <f>G25+G28+G29</f>
        <v>-78.200000000001012</v>
      </c>
      <c r="H33" s="18">
        <f t="shared" si="11"/>
        <v>-44</v>
      </c>
    </row>
    <row r="34" spans="1:8" s="2" customFormat="1" x14ac:dyDescent="0.25">
      <c r="A34" s="6" t="s">
        <v>25</v>
      </c>
      <c r="B34" s="7"/>
      <c r="C34" s="7"/>
      <c r="D34" s="7"/>
      <c r="E34" s="7"/>
      <c r="F34" s="7"/>
      <c r="G34" s="7"/>
      <c r="H34" s="7"/>
    </row>
    <row r="35" spans="1:8" x14ac:dyDescent="0.25">
      <c r="A35" s="10" t="s">
        <v>16</v>
      </c>
      <c r="B35" s="11">
        <f>B25*100/B$7</f>
        <v>12.446792895934244</v>
      </c>
      <c r="C35" s="11">
        <f>C25*100/C$7</f>
        <v>11.46590046622574</v>
      </c>
      <c r="D35" s="11">
        <f t="shared" ref="D35:H35" si="12">D25*100/D$7</f>
        <v>11.809501493761351</v>
      </c>
      <c r="E35" s="11">
        <f t="shared" si="12"/>
        <v>11.813625929887392</v>
      </c>
      <c r="F35" s="11">
        <f t="shared" si="12"/>
        <v>12.273646528278203</v>
      </c>
      <c r="G35" s="11">
        <f t="shared" si="12"/>
        <v>16.345103749544837</v>
      </c>
      <c r="H35" s="18">
        <f t="shared" si="12"/>
        <v>18.433068560888238</v>
      </c>
    </row>
    <row r="36" spans="1:8" x14ac:dyDescent="0.25">
      <c r="A36" s="10" t="s">
        <v>19</v>
      </c>
      <c r="B36" s="11">
        <f t="shared" ref="B36:C43" si="13">B26*100/B$7</f>
        <v>9.085571701159548</v>
      </c>
      <c r="C36" s="11">
        <f t="shared" si="13"/>
        <v>8.6062018865878773</v>
      </c>
      <c r="D36" s="11">
        <f t="shared" ref="D36:H36" si="14">D26*100/D$7</f>
        <v>9.5249253119325168</v>
      </c>
      <c r="E36" s="11">
        <f t="shared" si="14"/>
        <v>9.3259142640820087</v>
      </c>
      <c r="F36" s="11">
        <f t="shared" si="14"/>
        <v>9.1936121248750542</v>
      </c>
      <c r="G36" s="11">
        <f t="shared" si="14"/>
        <v>12.258827812158625</v>
      </c>
      <c r="H36" s="18">
        <f t="shared" si="14"/>
        <v>13.824801420666176</v>
      </c>
    </row>
    <row r="37" spans="1:8" x14ac:dyDescent="0.25">
      <c r="A37" s="10" t="s">
        <v>20</v>
      </c>
      <c r="B37" s="11">
        <f t="shared" si="13"/>
        <v>3.3612211947746955</v>
      </c>
      <c r="C37" s="11">
        <f t="shared" si="13"/>
        <v>2.8596985796378611</v>
      </c>
      <c r="D37" s="11">
        <f t="shared" ref="D37:H37" si="15">D27*100/D$7</f>
        <v>2.2845761818288328</v>
      </c>
      <c r="E37" s="11">
        <f t="shared" si="15"/>
        <v>2.4877116658053819</v>
      </c>
      <c r="F37" s="11">
        <f t="shared" si="15"/>
        <v>3.0800344034031473</v>
      </c>
      <c r="G37" s="11">
        <f t="shared" si="15"/>
        <v>4.0862759373862092</v>
      </c>
      <c r="H37" s="18">
        <f t="shared" si="15"/>
        <v>4.6082671402220594</v>
      </c>
    </row>
    <row r="38" spans="1:8" x14ac:dyDescent="0.25">
      <c r="A38" s="10" t="s">
        <v>17</v>
      </c>
      <c r="B38" s="11">
        <f t="shared" si="13"/>
        <v>5.871128724497285</v>
      </c>
      <c r="C38" s="11">
        <f t="shared" si="13"/>
        <v>3.7406483790523688</v>
      </c>
      <c r="D38" s="11">
        <f t="shared" ref="D38:H38" si="16">D28*100/D$7</f>
        <v>5.0143518247320022</v>
      </c>
      <c r="E38" s="11">
        <f t="shared" si="16"/>
        <v>3.6414330180629499</v>
      </c>
      <c r="F38" s="11">
        <f t="shared" si="16"/>
        <v>2.8475789767312119</v>
      </c>
      <c r="G38" s="11">
        <f t="shared" si="16"/>
        <v>0</v>
      </c>
      <c r="H38" s="18">
        <f t="shared" si="16"/>
        <v>0</v>
      </c>
    </row>
    <row r="39" spans="1:8" x14ac:dyDescent="0.25">
      <c r="A39" s="10" t="s">
        <v>18</v>
      </c>
      <c r="B39" s="11">
        <f t="shared" si="13"/>
        <v>-20.710406575664173</v>
      </c>
      <c r="C39" s="11">
        <f t="shared" si="13"/>
        <v>-19.299577144096279</v>
      </c>
      <c r="D39" s="11">
        <f t="shared" ref="D39:H39" si="17">D29*100/D$7</f>
        <v>-18.194599027590655</v>
      </c>
      <c r="E39" s="11">
        <f t="shared" si="17"/>
        <v>-19.745460226658174</v>
      </c>
      <c r="F39" s="11">
        <f t="shared" si="17"/>
        <v>-18.805644017759594</v>
      </c>
      <c r="G39" s="11">
        <f t="shared" si="17"/>
        <v>-25.834243417061035</v>
      </c>
      <c r="H39" s="18">
        <f t="shared" si="17"/>
        <v>-23.439581009524549</v>
      </c>
    </row>
    <row r="40" spans="1:8" x14ac:dyDescent="0.25">
      <c r="A40" s="10" t="s">
        <v>21</v>
      </c>
      <c r="B40" s="11">
        <f t="shared" si="13"/>
        <v>-13.606340819022458</v>
      </c>
      <c r="C40" s="11">
        <f t="shared" si="13"/>
        <v>-13.539520763309119</v>
      </c>
      <c r="D40" s="11">
        <f t="shared" ref="D40:H40" si="18">D30*100/D$7</f>
        <v>-11.762638392595631</v>
      </c>
      <c r="E40" s="11">
        <f t="shared" si="18"/>
        <v>-12.666899013327885</v>
      </c>
      <c r="F40" s="11">
        <f t="shared" si="18"/>
        <v>-14.365745368325623</v>
      </c>
      <c r="G40" s="11">
        <f t="shared" si="18"/>
        <v>-19.892367431137</v>
      </c>
      <c r="H40" s="18">
        <f t="shared" si="18"/>
        <v>-15.92981233657008</v>
      </c>
    </row>
    <row r="41" spans="1:8" x14ac:dyDescent="0.25">
      <c r="A41" s="10" t="s">
        <v>22</v>
      </c>
      <c r="B41" s="11">
        <f t="shared" si="13"/>
        <v>-0.60179069426097165</v>
      </c>
      <c r="C41" s="11">
        <f t="shared" si="13"/>
        <v>-0.21684918139434023</v>
      </c>
      <c r="D41" s="11">
        <f t="shared" ref="D41:H41" si="19">D31*100/D$7</f>
        <v>-0.25774705641145806</v>
      </c>
      <c r="E41" s="11">
        <f t="shared" si="19"/>
        <v>-0.25237654580634306</v>
      </c>
      <c r="F41" s="11">
        <f t="shared" si="19"/>
        <v>-0.20920988400474208</v>
      </c>
      <c r="G41" s="11">
        <f t="shared" si="19"/>
        <v>-0.97075597621647858</v>
      </c>
      <c r="H41" s="18">
        <f t="shared" si="19"/>
        <v>-1.3654124859917212</v>
      </c>
    </row>
    <row r="42" spans="1:8" x14ac:dyDescent="0.25">
      <c r="A42" s="10" t="s">
        <v>23</v>
      </c>
      <c r="B42" s="11">
        <f t="shared" si="13"/>
        <v>-6.5022750623807433</v>
      </c>
      <c r="C42" s="11">
        <f t="shared" si="13"/>
        <v>-5.543207199392822</v>
      </c>
      <c r="D42" s="11">
        <f t="shared" ref="D42:H42" si="20">D32*100/D$7</f>
        <v>-6.1742135785835632</v>
      </c>
      <c r="E42" s="11">
        <f t="shared" si="20"/>
        <v>-6.826184667523945</v>
      </c>
      <c r="F42" s="11">
        <f t="shared" si="20"/>
        <v>-4.2306887654292291</v>
      </c>
      <c r="G42" s="11">
        <f t="shared" si="20"/>
        <v>-4.9711200097075583</v>
      </c>
      <c r="H42" s="18">
        <f t="shared" si="20"/>
        <v>-6.144356186962745</v>
      </c>
    </row>
    <row r="43" spans="1:8" x14ac:dyDescent="0.25">
      <c r="A43" s="10" t="s">
        <v>54</v>
      </c>
      <c r="B43" s="11">
        <f t="shared" si="13"/>
        <v>-2.3924849552326433</v>
      </c>
      <c r="C43" s="11">
        <f t="shared" si="13"/>
        <v>-4.0930282988181741</v>
      </c>
      <c r="D43" s="11">
        <f t="shared" ref="D43:H43" si="21">D33*100/D$7</f>
        <v>-1.3707457090973016</v>
      </c>
      <c r="E43" s="11">
        <f t="shared" si="21"/>
        <v>-4.2904012787078338</v>
      </c>
      <c r="F43" s="11">
        <f t="shared" si="21"/>
        <v>-3.6844185127501792</v>
      </c>
      <c r="G43" s="11">
        <f t="shared" si="21"/>
        <v>-9.4891396675162003</v>
      </c>
      <c r="H43" s="18">
        <f t="shared" si="21"/>
        <v>-5.0065124486363111</v>
      </c>
    </row>
    <row r="44" spans="1:8" s="2" customFormat="1" x14ac:dyDescent="0.25">
      <c r="A44" s="6" t="s">
        <v>26</v>
      </c>
      <c r="B44" s="7"/>
      <c r="C44" s="7"/>
      <c r="D44" s="7"/>
      <c r="E44" s="7"/>
      <c r="F44" s="7"/>
      <c r="G44" s="7"/>
      <c r="H44" s="7"/>
    </row>
    <row r="45" spans="1:8" x14ac:dyDescent="0.25">
      <c r="A45" s="10" t="s">
        <v>27</v>
      </c>
      <c r="B45" s="11">
        <f t="shared" ref="B45:G45" si="22">B73</f>
        <v>54.1</v>
      </c>
      <c r="C45" s="11">
        <f t="shared" si="22"/>
        <v>50.2</v>
      </c>
      <c r="D45" s="11">
        <f t="shared" si="22"/>
        <v>57.1</v>
      </c>
      <c r="E45" s="11">
        <f t="shared" si="22"/>
        <v>53.2</v>
      </c>
      <c r="F45" s="11">
        <f t="shared" si="22"/>
        <v>62.7</v>
      </c>
      <c r="G45" s="11">
        <f t="shared" si="22"/>
        <v>72.2</v>
      </c>
      <c r="H45" s="18">
        <f>H48*100/H7</f>
        <v>71.34280239306743</v>
      </c>
    </row>
    <row r="46" spans="1:8" x14ac:dyDescent="0.25">
      <c r="A46" s="10" t="s">
        <v>28</v>
      </c>
      <c r="B46" s="11">
        <f>B45-B47</f>
        <v>29.8</v>
      </c>
      <c r="C46" s="11">
        <f t="shared" ref="C46:H46" si="23">C45-C47</f>
        <v>24.900000000000002</v>
      </c>
      <c r="D46" s="11">
        <f t="shared" si="23"/>
        <v>33.299999999999997</v>
      </c>
      <c r="E46" s="11">
        <f t="shared" si="23"/>
        <v>21.1</v>
      </c>
      <c r="F46" s="11">
        <f t="shared" si="23"/>
        <v>24.700000000000003</v>
      </c>
      <c r="G46" s="11">
        <f t="shared" si="23"/>
        <v>27.700000000000003</v>
      </c>
      <c r="H46" s="18">
        <f t="shared" si="23"/>
        <v>27.242802393067429</v>
      </c>
    </row>
    <row r="47" spans="1:8" x14ac:dyDescent="0.25">
      <c r="A47" s="10" t="s">
        <v>29</v>
      </c>
      <c r="B47" s="11">
        <v>24.3</v>
      </c>
      <c r="C47" s="11">
        <v>25.3</v>
      </c>
      <c r="D47" s="11">
        <v>23.8</v>
      </c>
      <c r="E47" s="11">
        <v>32.1</v>
      </c>
      <c r="F47" s="11">
        <v>38</v>
      </c>
      <c r="G47" s="11">
        <v>44.5</v>
      </c>
      <c r="H47" s="18">
        <v>44.1</v>
      </c>
    </row>
    <row r="48" spans="1:8" x14ac:dyDescent="0.25">
      <c r="A48" s="10" t="s">
        <v>30</v>
      </c>
      <c r="B48" s="11">
        <f>B45*B$7/100</f>
        <v>368.58330000000001</v>
      </c>
      <c r="C48" s="11">
        <f t="shared" ref="C48:F48" si="24">C45*C$7/100</f>
        <v>370.39568000000008</v>
      </c>
      <c r="D48" s="11">
        <f t="shared" si="24"/>
        <v>487.37705</v>
      </c>
      <c r="E48" s="11">
        <f t="shared" si="24"/>
        <v>442.67188000000004</v>
      </c>
      <c r="F48" s="11">
        <f t="shared" si="24"/>
        <v>539.45826</v>
      </c>
      <c r="G48" s="11">
        <f>G45*G$7/100</f>
        <v>595.00020000000006</v>
      </c>
      <c r="H48" s="18">
        <v>627</v>
      </c>
    </row>
    <row r="49" spans="1:8" x14ac:dyDescent="0.25">
      <c r="A49" s="10" t="s">
        <v>31</v>
      </c>
      <c r="B49" s="11">
        <f t="shared" ref="B49:H50" si="25">B46*B$7/100</f>
        <v>203.02739999999997</v>
      </c>
      <c r="C49" s="11">
        <f t="shared" si="25"/>
        <v>183.72216000000003</v>
      </c>
      <c r="D49" s="11">
        <f t="shared" si="25"/>
        <v>284.23214999999999</v>
      </c>
      <c r="E49" s="11">
        <f t="shared" si="25"/>
        <v>175.57099000000002</v>
      </c>
      <c r="F49" s="11">
        <f t="shared" si="25"/>
        <v>212.51386000000002</v>
      </c>
      <c r="G49" s="11">
        <f t="shared" si="25"/>
        <v>228.27570000000003</v>
      </c>
      <c r="H49" s="18">
        <f t="shared" si="25"/>
        <v>239.42481269999993</v>
      </c>
    </row>
    <row r="50" spans="1:8" x14ac:dyDescent="0.25">
      <c r="A50" s="10" t="s">
        <v>32</v>
      </c>
      <c r="B50" s="11">
        <f t="shared" si="25"/>
        <v>165.55590000000001</v>
      </c>
      <c r="C50" s="11">
        <f t="shared" si="25"/>
        <v>186.67352000000002</v>
      </c>
      <c r="D50" s="11">
        <f t="shared" si="25"/>
        <v>203.14489999999998</v>
      </c>
      <c r="E50" s="11">
        <f t="shared" si="25"/>
        <v>267.10089000000005</v>
      </c>
      <c r="F50" s="11">
        <f t="shared" si="25"/>
        <v>326.94439999999997</v>
      </c>
      <c r="G50" s="11">
        <f>G47*G$7/100</f>
        <v>366.72450000000003</v>
      </c>
      <c r="H50" s="18">
        <f t="shared" si="25"/>
        <v>387.57518730000004</v>
      </c>
    </row>
    <row r="51" spans="1:8" x14ac:dyDescent="0.25">
      <c r="A51" s="10" t="s">
        <v>33</v>
      </c>
      <c r="B51" s="11">
        <f>B53*B25/100</f>
        <v>6.36</v>
      </c>
      <c r="C51" s="11">
        <f t="shared" ref="C51:H51" si="26">C53*C25/100</f>
        <v>4.8221999999999996</v>
      </c>
      <c r="D51" s="11">
        <f t="shared" si="26"/>
        <v>5.1407999999999996</v>
      </c>
      <c r="E51" s="11">
        <f t="shared" si="26"/>
        <v>4.915</v>
      </c>
      <c r="F51" s="11">
        <f t="shared" si="26"/>
        <v>8.2367999999999988</v>
      </c>
      <c r="G51" s="11">
        <f t="shared" si="26"/>
        <v>18.72329999999986</v>
      </c>
      <c r="H51" s="18">
        <f t="shared" si="26"/>
        <v>28.997999999999998</v>
      </c>
    </row>
    <row r="52" spans="1:8" x14ac:dyDescent="0.25">
      <c r="A52" s="10" t="s">
        <v>34</v>
      </c>
      <c r="B52" s="11">
        <f>B51*100/B7</f>
        <v>0.93350946719506833</v>
      </c>
      <c r="C52" s="11">
        <f t="shared" ref="C52:H52" si="27">C51*100/C7</f>
        <v>0.65355632657486706</v>
      </c>
      <c r="D52" s="11">
        <f t="shared" si="27"/>
        <v>0.60228457618182873</v>
      </c>
      <c r="E52" s="11">
        <f t="shared" si="27"/>
        <v>0.59068129649436962</v>
      </c>
      <c r="F52" s="11">
        <f t="shared" si="27"/>
        <v>0.95734442920569962</v>
      </c>
      <c r="G52" s="11">
        <f>G51*100/G7</f>
        <v>2.2719694211867321</v>
      </c>
      <c r="H52" s="18">
        <f t="shared" si="27"/>
        <v>3.2995192723989941</v>
      </c>
    </row>
    <row r="53" spans="1:8" x14ac:dyDescent="0.25">
      <c r="A53" s="10" t="s">
        <v>35</v>
      </c>
      <c r="B53" s="10">
        <v>7.5</v>
      </c>
      <c r="C53" s="10">
        <v>5.7</v>
      </c>
      <c r="D53" s="10">
        <v>5.0999999999999996</v>
      </c>
      <c r="E53" s="11">
        <v>5</v>
      </c>
      <c r="F53" s="11">
        <v>7.8</v>
      </c>
      <c r="G53" s="10">
        <v>13.9</v>
      </c>
      <c r="H53" s="21">
        <v>17.899999999999999</v>
      </c>
    </row>
    <row r="54" spans="1:8" x14ac:dyDescent="0.25">
      <c r="A54" s="10" t="s">
        <v>36</v>
      </c>
      <c r="B54" s="11">
        <f>B51*100/B16</f>
        <v>4.2627345844504028</v>
      </c>
      <c r="C54" s="11">
        <f t="shared" ref="C54:H54" si="28">C51*100/C16</f>
        <v>2.9403658536585362</v>
      </c>
      <c r="D54" s="11">
        <f t="shared" si="28"/>
        <v>2.6029367088607591</v>
      </c>
      <c r="E54" s="11">
        <f t="shared" si="28"/>
        <v>2.6060445387062567</v>
      </c>
      <c r="F54" s="11">
        <f t="shared" si="28"/>
        <v>5.7842696629213473</v>
      </c>
      <c r="G54" s="11">
        <f t="shared" si="28"/>
        <v>15.791773581831006</v>
      </c>
      <c r="H54" s="18">
        <f t="shared" si="28"/>
        <v>21.606775756121657</v>
      </c>
    </row>
    <row r="55" spans="1:8" x14ac:dyDescent="0.25">
      <c r="A55" s="10" t="s">
        <v>37</v>
      </c>
      <c r="B55" s="11">
        <f>B57*B25/100</f>
        <v>3.7311999999999999</v>
      </c>
      <c r="C55" s="11">
        <f t="shared" ref="C55:H55" si="29">C57*C25/100</f>
        <v>3.2147999999999994</v>
      </c>
      <c r="D55" s="11">
        <f t="shared" si="29"/>
        <v>4.6367999999999991</v>
      </c>
      <c r="E55" s="11">
        <f t="shared" si="29"/>
        <v>5.2099000000000002</v>
      </c>
      <c r="F55" s="11">
        <f t="shared" si="29"/>
        <v>7.92</v>
      </c>
      <c r="G55" s="11">
        <f t="shared" si="29"/>
        <v>26.401199999999804</v>
      </c>
      <c r="H55" s="18">
        <f t="shared" si="29"/>
        <v>40.337999999999994</v>
      </c>
    </row>
    <row r="56" spans="1:8" x14ac:dyDescent="0.25">
      <c r="A56" s="10" t="s">
        <v>38</v>
      </c>
      <c r="B56" s="11">
        <f>B55*100/B7</f>
        <v>0.5476588874211068</v>
      </c>
      <c r="C56" s="11">
        <f t="shared" ref="C56:H56" si="30">C55*100/C7</f>
        <v>0.43570421771657802</v>
      </c>
      <c r="D56" s="11">
        <f t="shared" si="30"/>
        <v>0.54323706871302202</v>
      </c>
      <c r="E56" s="11">
        <f t="shared" si="30"/>
        <v>0.62612217428403172</v>
      </c>
      <c r="F56" s="11">
        <f t="shared" si="30"/>
        <v>0.92052348962086517</v>
      </c>
      <c r="G56" s="11">
        <f t="shared" si="30"/>
        <v>3.203640334910788</v>
      </c>
      <c r="H56" s="18">
        <f t="shared" si="30"/>
        <v>4.5898340716611701</v>
      </c>
    </row>
    <row r="57" spans="1:8" x14ac:dyDescent="0.25">
      <c r="A57" s="10" t="s">
        <v>39</v>
      </c>
      <c r="B57" s="10">
        <v>4.4000000000000004</v>
      </c>
      <c r="C57" s="10">
        <v>3.8</v>
      </c>
      <c r="D57" s="10">
        <v>4.5999999999999996</v>
      </c>
      <c r="E57" s="10">
        <v>5.3</v>
      </c>
      <c r="F57" s="10">
        <v>7.5</v>
      </c>
      <c r="G57" s="10">
        <v>19.600000000000001</v>
      </c>
      <c r="H57" s="21">
        <v>24.9</v>
      </c>
    </row>
    <row r="58" spans="1:8" x14ac:dyDescent="0.25">
      <c r="A58" s="10" t="s">
        <v>40</v>
      </c>
      <c r="B58" s="11">
        <f>B55*100/B16</f>
        <v>2.5008042895442362</v>
      </c>
      <c r="C58" s="11">
        <f t="shared" ref="C58:H58" si="31">C55*100/C16</f>
        <v>1.9602439024390241</v>
      </c>
      <c r="D58" s="11">
        <f t="shared" si="31"/>
        <v>2.3477468354430373</v>
      </c>
      <c r="E58" s="11">
        <f t="shared" si="31"/>
        <v>2.762407211028632</v>
      </c>
      <c r="F58" s="11">
        <f t="shared" si="31"/>
        <v>5.5617977528089888</v>
      </c>
      <c r="G58" s="11">
        <f t="shared" si="31"/>
        <v>22.267536849200553</v>
      </c>
      <c r="H58" s="18">
        <f t="shared" si="31"/>
        <v>30.056352867454148</v>
      </c>
    </row>
    <row r="59" spans="1:8" s="2" customFormat="1" x14ac:dyDescent="0.25">
      <c r="A59" s="6" t="s">
        <v>41</v>
      </c>
      <c r="B59" s="6"/>
      <c r="C59" s="6"/>
      <c r="D59" s="6"/>
      <c r="E59" s="6"/>
      <c r="F59" s="6"/>
      <c r="G59" s="6"/>
      <c r="H59" s="6"/>
    </row>
    <row r="60" spans="1:8" x14ac:dyDescent="0.25">
      <c r="A60" s="10" t="s">
        <v>42</v>
      </c>
      <c r="B60" s="10">
        <v>306.2</v>
      </c>
      <c r="C60" s="10">
        <v>334.7</v>
      </c>
      <c r="D60" s="11">
        <v>344.2</v>
      </c>
      <c r="E60" s="11">
        <v>365</v>
      </c>
      <c r="F60" s="11">
        <v>366</v>
      </c>
      <c r="G60" s="11">
        <v>401.9</v>
      </c>
      <c r="H60" s="18">
        <v>422</v>
      </c>
    </row>
    <row r="61" spans="1:8" x14ac:dyDescent="0.25">
      <c r="A61" s="10" t="s">
        <v>43</v>
      </c>
      <c r="B61" s="10">
        <v>168.6</v>
      </c>
      <c r="C61" s="10">
        <v>202.2</v>
      </c>
      <c r="D61" s="11">
        <v>226.2</v>
      </c>
      <c r="E61" s="11">
        <v>233</v>
      </c>
      <c r="F61" s="10">
        <v>217.5</v>
      </c>
      <c r="G61" s="10">
        <v>279.3</v>
      </c>
      <c r="H61" s="18">
        <v>243</v>
      </c>
    </row>
    <row r="62" spans="1:8" x14ac:dyDescent="0.25">
      <c r="A62" s="10" t="s">
        <v>56</v>
      </c>
      <c r="B62" s="10">
        <v>150.9</v>
      </c>
      <c r="C62" s="10">
        <v>167.6</v>
      </c>
      <c r="D62" s="11">
        <v>162.19999999999999</v>
      </c>
      <c r="E62" s="11">
        <v>173.7</v>
      </c>
      <c r="F62" s="10">
        <v>197.7</v>
      </c>
      <c r="G62" s="10">
        <v>205.2</v>
      </c>
      <c r="H62" s="21">
        <v>205.3</v>
      </c>
    </row>
    <row r="63" spans="1:8" x14ac:dyDescent="0.25">
      <c r="A63" s="10" t="s">
        <v>44</v>
      </c>
      <c r="B63" s="11">
        <f>B60*100/B$7</f>
        <v>44.943490386026717</v>
      </c>
      <c r="C63" s="11">
        <f t="shared" ref="C63:H63" si="32">C60*100/C$7</f>
        <v>45.362138132928543</v>
      </c>
      <c r="D63" s="11">
        <f t="shared" si="32"/>
        <v>40.325698553101752</v>
      </c>
      <c r="E63" s="11">
        <f t="shared" si="32"/>
        <v>43.865447247292963</v>
      </c>
      <c r="F63" s="11">
        <f t="shared" si="32"/>
        <v>42.539343080964223</v>
      </c>
      <c r="G63" s="11">
        <f t="shared" si="32"/>
        <v>48.768353355175343</v>
      </c>
      <c r="H63" s="18">
        <f t="shared" si="32"/>
        <v>48.017005757375529</v>
      </c>
    </row>
    <row r="64" spans="1:8" x14ac:dyDescent="0.25">
      <c r="A64" s="10" t="s">
        <v>45</v>
      </c>
      <c r="B64" s="11">
        <f t="shared" ref="B64:H65" si="33">B61*100/B$7</f>
        <v>24.746807573756055</v>
      </c>
      <c r="C64" s="11">
        <f t="shared" si="33"/>
        <v>27.404315298709747</v>
      </c>
      <c r="D64" s="11">
        <f t="shared" si="33"/>
        <v>26.501083709214459</v>
      </c>
      <c r="E64" s="11">
        <f t="shared" si="33"/>
        <v>28.001778653751398</v>
      </c>
      <c r="F64" s="11">
        <f t="shared" si="33"/>
        <v>25.279527650573002</v>
      </c>
      <c r="G64" s="11">
        <f t="shared" si="33"/>
        <v>33.891518019657809</v>
      </c>
      <c r="H64" s="18">
        <f t="shared" si="33"/>
        <v>27.649602841332353</v>
      </c>
    </row>
    <row r="65" spans="1:8" x14ac:dyDescent="0.25">
      <c r="A65" s="10" t="s">
        <v>46</v>
      </c>
      <c r="B65" s="11">
        <f t="shared" si="33"/>
        <v>22.148833113166006</v>
      </c>
      <c r="C65" s="11">
        <f t="shared" si="33"/>
        <v>22.714951751057139</v>
      </c>
      <c r="D65" s="11">
        <f t="shared" si="33"/>
        <v>19.002987522699314</v>
      </c>
      <c r="E65" s="11">
        <f t="shared" si="33"/>
        <v>20.875145717410376</v>
      </c>
      <c r="F65" s="11">
        <f t="shared" si="33"/>
        <v>22.978218926520839</v>
      </c>
      <c r="G65" s="11">
        <f t="shared" si="33"/>
        <v>24.899890789952675</v>
      </c>
      <c r="H65" s="18">
        <f t="shared" si="33"/>
        <v>23.359931947841698</v>
      </c>
    </row>
    <row r="66" spans="1:8" s="2" customFormat="1" x14ac:dyDescent="0.25">
      <c r="A66" s="6" t="s">
        <v>47</v>
      </c>
      <c r="B66" s="6"/>
      <c r="C66" s="6"/>
      <c r="D66" s="6"/>
      <c r="E66" s="6"/>
      <c r="F66" s="6"/>
      <c r="G66" s="6"/>
      <c r="H66" s="6"/>
    </row>
    <row r="67" spans="1:8" x14ac:dyDescent="0.25">
      <c r="A67" s="10" t="s">
        <v>48</v>
      </c>
      <c r="B67" s="10">
        <v>6.2</v>
      </c>
      <c r="C67" s="10">
        <v>9.1</v>
      </c>
      <c r="D67" s="10">
        <v>10.4</v>
      </c>
      <c r="E67" s="10">
        <v>12.1</v>
      </c>
      <c r="F67" s="10">
        <v>13.7</v>
      </c>
      <c r="G67" s="10">
        <v>12.9</v>
      </c>
      <c r="H67" s="21">
        <v>15.8</v>
      </c>
    </row>
    <row r="68" spans="1:8" x14ac:dyDescent="0.25">
      <c r="A68" s="10" t="s">
        <v>49</v>
      </c>
      <c r="B68" s="10">
        <v>5.0999999999999996</v>
      </c>
      <c r="C68" s="10">
        <v>7.4</v>
      </c>
      <c r="D68" s="11">
        <v>7</v>
      </c>
      <c r="E68" s="10">
        <v>7.9</v>
      </c>
      <c r="F68" s="10">
        <v>7.1</v>
      </c>
      <c r="G68" s="10">
        <v>7.4</v>
      </c>
      <c r="H68" s="18">
        <f>H69-H67</f>
        <v>9.6999999999999993</v>
      </c>
    </row>
    <row r="69" spans="1:8" x14ac:dyDescent="0.25">
      <c r="A69" s="10" t="s">
        <v>57</v>
      </c>
      <c r="B69" s="10">
        <f>SUM(B67:B68)</f>
        <v>11.3</v>
      </c>
      <c r="C69" s="10">
        <f t="shared" ref="C69:G69" si="34">SUM(C67:C68)</f>
        <v>16.5</v>
      </c>
      <c r="D69" s="10">
        <f t="shared" si="34"/>
        <v>17.399999999999999</v>
      </c>
      <c r="E69" s="10">
        <f t="shared" si="34"/>
        <v>20</v>
      </c>
      <c r="F69" s="10">
        <f t="shared" si="34"/>
        <v>20.799999999999997</v>
      </c>
      <c r="G69" s="10">
        <f t="shared" si="34"/>
        <v>20.3</v>
      </c>
      <c r="H69" s="21">
        <v>25.5</v>
      </c>
    </row>
    <row r="70" spans="1:8" s="2" customFormat="1" x14ac:dyDescent="0.25">
      <c r="A70" s="6" t="s">
        <v>50</v>
      </c>
      <c r="B70" s="6"/>
      <c r="C70" s="6"/>
      <c r="D70" s="6"/>
      <c r="E70" s="6"/>
      <c r="F70" s="6"/>
      <c r="G70" s="6"/>
      <c r="H70" s="6"/>
    </row>
    <row r="71" spans="1:8" x14ac:dyDescent="0.25">
      <c r="A71" s="10" t="s">
        <v>51</v>
      </c>
      <c r="B71" s="10">
        <v>-2.38</v>
      </c>
      <c r="C71" s="10">
        <v>-4.09</v>
      </c>
      <c r="D71" s="10">
        <v>-1.36</v>
      </c>
      <c r="E71" s="10">
        <v>-4.29</v>
      </c>
      <c r="F71" s="10">
        <v>-3.69</v>
      </c>
      <c r="G71" s="11">
        <f>G43</f>
        <v>-9.4891396675162003</v>
      </c>
      <c r="H71" s="18">
        <f>H43</f>
        <v>-5.0065124486363111</v>
      </c>
    </row>
    <row r="72" spans="1:8" x14ac:dyDescent="0.25">
      <c r="A72" s="10" t="s">
        <v>53</v>
      </c>
      <c r="B72" s="10">
        <v>1.5</v>
      </c>
      <c r="C72" s="10">
        <v>1.5</v>
      </c>
      <c r="D72" s="10">
        <v>1.1000000000000001</v>
      </c>
      <c r="E72" s="10">
        <v>1.4</v>
      </c>
      <c r="F72" s="10">
        <v>0.2</v>
      </c>
      <c r="G72" s="11">
        <f>G11</f>
        <v>1.5</v>
      </c>
      <c r="H72" s="18">
        <f>H11</f>
        <v>2.2000000000000002</v>
      </c>
    </row>
    <row r="73" spans="1:8" x14ac:dyDescent="0.25">
      <c r="A73" s="10" t="s">
        <v>27</v>
      </c>
      <c r="B73" s="10">
        <v>54.1</v>
      </c>
      <c r="C73" s="10">
        <v>50.2</v>
      </c>
      <c r="D73" s="10">
        <v>57.1</v>
      </c>
      <c r="E73" s="10">
        <v>53.2</v>
      </c>
      <c r="F73" s="10">
        <v>62.7</v>
      </c>
      <c r="G73" s="10">
        <f>F73+9.5</f>
        <v>72.2</v>
      </c>
      <c r="H73" s="18">
        <f>H45</f>
        <v>71.34280239306743</v>
      </c>
    </row>
    <row r="74" spans="1:8" x14ac:dyDescent="0.25">
      <c r="A74" s="10" t="s">
        <v>52</v>
      </c>
      <c r="B74" s="11">
        <v>50</v>
      </c>
      <c r="C74" s="10">
        <v>49.6</v>
      </c>
      <c r="D74" s="10">
        <v>41.6</v>
      </c>
      <c r="E74" s="10">
        <v>47.7</v>
      </c>
      <c r="F74" s="10">
        <v>57.5</v>
      </c>
      <c r="G74" s="10">
        <v>73.599999999999994</v>
      </c>
      <c r="H74" s="21">
        <v>70.3</v>
      </c>
    </row>
    <row r="75" spans="1:8" ht="15.75" thickBot="1" x14ac:dyDescent="0.3">
      <c r="A75" s="14" t="s">
        <v>63</v>
      </c>
      <c r="B75" s="14">
        <v>9.1</v>
      </c>
      <c r="C75" s="14">
        <v>8.6</v>
      </c>
      <c r="D75" s="14">
        <v>9.5</v>
      </c>
      <c r="E75" s="14">
        <v>9.3000000000000007</v>
      </c>
      <c r="F75" s="14">
        <v>9.1999999999999993</v>
      </c>
      <c r="G75" s="14">
        <v>7.4</v>
      </c>
      <c r="H75" s="22">
        <v>9.4</v>
      </c>
    </row>
    <row r="76" spans="1:8" ht="15.75" thickTop="1" x14ac:dyDescent="0.25"/>
  </sheetData>
  <pageMargins left="0.7" right="0.7" top="0.75" bottom="0.75" header="0.3" footer="0.3"/>
  <pageSetup paperSize="9" orientation="portrait" horizontalDpi="0" verticalDpi="0" r:id="rId1"/>
  <ignoredErrors>
    <ignoredError sqref="H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Stats 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Anouar Hassoune</dc:creator>
  <cp:lastModifiedBy>Anouar Hassoune</cp:lastModifiedBy>
  <dcterms:created xsi:type="dcterms:W3CDTF">2020-12-28T15:25:05Z</dcterms:created>
  <dcterms:modified xsi:type="dcterms:W3CDTF">2022-01-18T10:55:48Z</dcterms:modified>
</cp:coreProperties>
</file>